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Gフォルダ\三田空手クラブ\資格審査会\千葉県資格審査\R6.2.25\"/>
    </mc:Choice>
  </mc:AlternateContent>
  <xr:revisionPtr revIDLastSave="0" documentId="8_{6C76E4EF-407C-49E5-86EB-58DAF67D7E3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受付用紙（講習＆受験）" sheetId="1" r:id="rId1"/>
    <sheet name="料金一覧" sheetId="2" r:id="rId2"/>
  </sheets>
  <definedNames>
    <definedName name="_xlnm.Print_Titles" localSheetId="0">'受付用紙（講習＆受験）'!$B:$V,'受付用紙（講習＆受験）'!$1:$5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M11" i="1"/>
  <c r="H22" i="1"/>
  <c r="H26" i="1" s="1"/>
  <c r="P23" i="1"/>
  <c r="P22" i="1"/>
  <c r="L22" i="1"/>
  <c r="N22" i="1" s="1"/>
  <c r="P28" i="1"/>
  <c r="R28" i="1" s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M20" i="1"/>
  <c r="M19" i="1"/>
  <c r="M18" i="1"/>
  <c r="M17" i="1"/>
  <c r="M16" i="1"/>
  <c r="M15" i="1"/>
  <c r="M13" i="1"/>
  <c r="M12" i="1"/>
  <c r="M10" i="1"/>
  <c r="M9" i="1"/>
  <c r="M8" i="1"/>
  <c r="M7" i="1"/>
  <c r="M6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I7" i="1"/>
  <c r="R5" i="1"/>
  <c r="Q5" i="1"/>
  <c r="N5" i="1"/>
  <c r="M5" i="1"/>
  <c r="J5" i="1"/>
  <c r="I5" i="1"/>
  <c r="E5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L32" i="1"/>
  <c r="N32" i="1" s="1"/>
  <c r="L27" i="1"/>
  <c r="N27" i="1" s="1"/>
  <c r="M22" i="1" l="1"/>
  <c r="P33" i="1"/>
  <c r="R33" i="1" s="1"/>
  <c r="P32" i="1"/>
  <c r="R32" i="1" s="1"/>
  <c r="H32" i="1"/>
  <c r="J32" i="1" s="1"/>
  <c r="H27" i="1"/>
  <c r="J27" i="1" s="1"/>
  <c r="P27" i="1"/>
  <c r="R27" i="1" s="1"/>
  <c r="J22" i="1" l="1"/>
  <c r="I22" i="1"/>
  <c r="R22" i="1"/>
  <c r="Q22" i="1"/>
  <c r="R23" i="1"/>
  <c r="U23" i="1" s="1"/>
  <c r="Q23" i="1"/>
  <c r="U22" i="1" l="1"/>
  <c r="H31" i="1"/>
  <c r="U20" i="1"/>
  <c r="U19" i="1"/>
  <c r="U18" i="1"/>
  <c r="U17" i="1"/>
  <c r="U16" i="1"/>
  <c r="U15" i="1"/>
  <c r="U14" i="1"/>
  <c r="U13" i="1"/>
  <c r="U12" i="1"/>
  <c r="U9" i="1"/>
  <c r="U11" i="1"/>
  <c r="U10" i="1"/>
  <c r="U8" i="1"/>
  <c r="U7" i="1"/>
  <c r="U6" i="1"/>
  <c r="U28" i="1"/>
  <c r="N31" i="1"/>
  <c r="J31" i="1"/>
  <c r="U33" i="1"/>
  <c r="P31" i="1"/>
  <c r="L31" i="1"/>
  <c r="E22" i="1"/>
  <c r="E26" i="1" s="1"/>
  <c r="E2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U27" i="1" l="1"/>
  <c r="U32" i="1"/>
  <c r="U21" i="1"/>
  <c r="R31" i="1"/>
  <c r="S31" i="1" s="1"/>
  <c r="P26" i="1"/>
  <c r="P36" i="1" s="1"/>
  <c r="M26" i="1"/>
  <c r="H36" i="1"/>
  <c r="R21" i="1"/>
  <c r="N21" i="1"/>
  <c r="J21" i="1"/>
  <c r="F21" i="1"/>
  <c r="S7" i="1"/>
  <c r="S8" i="1"/>
  <c r="S10" i="1"/>
  <c r="S11" i="1"/>
  <c r="S12" i="1"/>
  <c r="S13" i="1"/>
  <c r="S15" i="1"/>
  <c r="S16" i="1"/>
  <c r="S17" i="1"/>
  <c r="S19" i="1"/>
  <c r="S20" i="1"/>
  <c r="S9" i="1"/>
  <c r="S14" i="1"/>
  <c r="S18" i="1"/>
  <c r="I21" i="1"/>
  <c r="M21" i="1"/>
  <c r="Q21" i="1"/>
  <c r="F22" i="1"/>
  <c r="F26" i="1" s="1"/>
  <c r="I26" i="1"/>
  <c r="S6" i="1"/>
  <c r="L26" i="1"/>
  <c r="L36" i="1" s="1"/>
  <c r="R26" i="1"/>
  <c r="S21" i="1" l="1"/>
  <c r="R36" i="1"/>
  <c r="U31" i="1"/>
  <c r="Q26" i="1"/>
  <c r="N26" i="1"/>
  <c r="N36" i="1" s="1"/>
  <c r="J26" i="1"/>
  <c r="S26" i="1" l="1"/>
  <c r="J36" i="1"/>
  <c r="S36" i="1" s="1"/>
  <c r="U36" i="1" l="1"/>
</calcChain>
</file>

<file path=xl/sharedStrings.xml><?xml version="1.0" encoding="utf-8"?>
<sst xmlns="http://schemas.openxmlformats.org/spreadsheetml/2006/main" count="95" uniqueCount="45">
  <si>
    <t>受験№</t>
    <rPh sb="0" eb="2">
      <t>ジュケンマサタダ</t>
    </rPh>
    <phoneticPr fontId="3"/>
  </si>
  <si>
    <t>氏　名</t>
    <rPh sb="0" eb="1">
      <t>シ</t>
    </rPh>
    <rPh sb="2" eb="3">
      <t>メイ</t>
    </rPh>
    <phoneticPr fontId="3"/>
  </si>
  <si>
    <t>会員番号</t>
    <rPh sb="0" eb="1">
      <t>カイ</t>
    </rPh>
    <rPh sb="1" eb="2">
      <t>イン</t>
    </rPh>
    <rPh sb="2" eb="4">
      <t>バンゴウ</t>
    </rPh>
    <phoneticPr fontId="3"/>
  </si>
  <si>
    <t>支部名</t>
    <rPh sb="0" eb="2">
      <t>シブ</t>
    </rPh>
    <rPh sb="2" eb="3">
      <t>メイ</t>
    </rPh>
    <phoneticPr fontId="3"/>
  </si>
  <si>
    <t>講習会
受講料</t>
    <rPh sb="0" eb="2">
      <t>コウシュウ</t>
    </rPh>
    <rPh sb="2" eb="3">
      <t>カイ</t>
    </rPh>
    <rPh sb="4" eb="7">
      <t>ジュコウリョウ</t>
    </rPh>
    <phoneticPr fontId="3"/>
  </si>
  <si>
    <t>指導</t>
    <rPh sb="0" eb="2">
      <t>シドウ</t>
    </rPh>
    <phoneticPr fontId="3"/>
  </si>
  <si>
    <t>審査</t>
    <rPh sb="0" eb="2">
      <t>シンサ</t>
    </rPh>
    <phoneticPr fontId="3"/>
  </si>
  <si>
    <t>審判</t>
    <rPh sb="0" eb="2">
      <t>シンパン</t>
    </rPh>
    <phoneticPr fontId="3"/>
  </si>
  <si>
    <t>受験等料金</t>
    <rPh sb="0" eb="2">
      <t>ジュケン</t>
    </rPh>
    <rPh sb="2" eb="3">
      <t>トウ</t>
    </rPh>
    <rPh sb="3" eb="5">
      <t>リョウキン</t>
    </rPh>
    <phoneticPr fontId="3"/>
  </si>
  <si>
    <t>返金</t>
    <rPh sb="0" eb="2">
      <t>ヘンキン</t>
    </rPh>
    <phoneticPr fontId="3"/>
  </si>
  <si>
    <t>受験票</t>
    <rPh sb="0" eb="3">
      <t>ジュケンヒョウ</t>
    </rPh>
    <phoneticPr fontId="3"/>
  </si>
  <si>
    <t>級</t>
    <rPh sb="0" eb="1">
      <t>キュウ</t>
    </rPh>
    <phoneticPr fontId="3"/>
  </si>
  <si>
    <t>合否</t>
    <rPh sb="0" eb="2">
      <t>ゴウヒ</t>
    </rPh>
    <phoneticPr fontId="3"/>
  </si>
  <si>
    <t>受験料</t>
    <rPh sb="0" eb="3">
      <t>ジュケンリョウ</t>
    </rPh>
    <phoneticPr fontId="3"/>
  </si>
  <si>
    <t>登録料</t>
    <rPh sb="0" eb="3">
      <t>トウロクリョウ</t>
    </rPh>
    <phoneticPr fontId="3"/>
  </si>
  <si>
    <t>金額</t>
    <rPh sb="0" eb="2">
      <t>キンガク</t>
    </rPh>
    <phoneticPr fontId="3"/>
  </si>
  <si>
    <t>済</t>
    <rPh sb="0" eb="1">
      <t>ス</t>
    </rPh>
    <phoneticPr fontId="3"/>
  </si>
  <si>
    <t>有・無</t>
    <rPh sb="0" eb="1">
      <t>ユウ</t>
    </rPh>
    <rPh sb="2" eb="3">
      <t>ム</t>
    </rPh>
    <phoneticPr fontId="3"/>
  </si>
  <si>
    <t>C</t>
    <phoneticPr fontId="3"/>
  </si>
  <si>
    <t>合
否</t>
    <rPh sb="0" eb="1">
      <t>ゴウ</t>
    </rPh>
    <rPh sb="3" eb="4">
      <t>ヒ</t>
    </rPh>
    <phoneticPr fontId="3"/>
  </si>
  <si>
    <t>D</t>
    <phoneticPr fontId="3"/>
  </si>
  <si>
    <t>C
D</t>
    <phoneticPr fontId="3"/>
  </si>
  <si>
    <t>合計</t>
    <rPh sb="0" eb="2">
      <t>ゴウケイ</t>
    </rPh>
    <phoneticPr fontId="3"/>
  </si>
  <si>
    <t>受験者</t>
    <rPh sb="0" eb="3">
      <t>ジュケンシャ</t>
    </rPh>
    <phoneticPr fontId="3"/>
  </si>
  <si>
    <t>D</t>
    <phoneticPr fontId="3"/>
  </si>
  <si>
    <t>受験者計</t>
    <rPh sb="0" eb="3">
      <t>ジュケンシャ</t>
    </rPh>
    <rPh sb="3" eb="4">
      <t>ケイ</t>
    </rPh>
    <phoneticPr fontId="3"/>
  </si>
  <si>
    <t>合格者</t>
    <rPh sb="0" eb="3">
      <t>ゴウカクシャ</t>
    </rPh>
    <phoneticPr fontId="3"/>
  </si>
  <si>
    <t>C</t>
    <phoneticPr fontId="3"/>
  </si>
  <si>
    <t>C</t>
    <phoneticPr fontId="3"/>
  </si>
  <si>
    <t>合格者計</t>
    <rPh sb="0" eb="3">
      <t>ゴウカクシャ</t>
    </rPh>
    <rPh sb="3" eb="4">
      <t>ケイ</t>
    </rPh>
    <phoneticPr fontId="3"/>
  </si>
  <si>
    <t>不合格格者</t>
    <rPh sb="0" eb="3">
      <t>フゴウカク</t>
    </rPh>
    <rPh sb="3" eb="4">
      <t>カク</t>
    </rPh>
    <rPh sb="4" eb="5">
      <t>シャ</t>
    </rPh>
    <phoneticPr fontId="3"/>
  </si>
  <si>
    <t>不合格者返還金</t>
    <rPh sb="0" eb="3">
      <t>フゴウカク</t>
    </rPh>
    <rPh sb="3" eb="4">
      <t>シャ</t>
    </rPh>
    <rPh sb="4" eb="7">
      <t>ヘンカンキン</t>
    </rPh>
    <phoneticPr fontId="3"/>
  </si>
  <si>
    <t>C</t>
  </si>
  <si>
    <t>D</t>
  </si>
  <si>
    <t>料金一覧表</t>
    <rPh sb="0" eb="2">
      <t>リョウキン</t>
    </rPh>
    <rPh sb="2" eb="4">
      <t>イチラン</t>
    </rPh>
    <rPh sb="4" eb="5">
      <t>ヒョウ</t>
    </rPh>
    <phoneticPr fontId="3"/>
  </si>
  <si>
    <t>講習会</t>
    <rPh sb="0" eb="3">
      <t>コウシュウカイ</t>
    </rPh>
    <phoneticPr fontId="3"/>
  </si>
  <si>
    <t>受講料</t>
    <rPh sb="0" eb="3">
      <t>ジュコウリョウ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</si>
  <si>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</si>
  <si>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</si>
  <si>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</si>
  <si>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</si>
  <si>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登録料</t>
    <rPh sb="0" eb="2">
      <t>トウロク</t>
    </rPh>
    <rPh sb="2" eb="3">
      <t>リョウ</t>
    </rPh>
    <phoneticPr fontId="3"/>
  </si>
  <si>
    <t>-</t>
    <phoneticPr fontId="3"/>
  </si>
  <si>
    <t>-</t>
    <phoneticPr fontId="3"/>
  </si>
  <si>
    <t>令和5年度　千葉県本部資格審査会　受験・受講申込表（令和6.2.25実施）</t>
    <rPh sb="0" eb="2">
      <t>レイワ</t>
    </rPh>
    <rPh sb="3" eb="4">
      <t>ネン</t>
    </rPh>
    <rPh sb="4" eb="5">
      <t>ド</t>
    </rPh>
    <rPh sb="6" eb="9">
      <t>チバケン</t>
    </rPh>
    <rPh sb="9" eb="11">
      <t>ホンブ</t>
    </rPh>
    <rPh sb="11" eb="13">
      <t>シカク</t>
    </rPh>
    <rPh sb="13" eb="15">
      <t>シンサ</t>
    </rPh>
    <rPh sb="15" eb="16">
      <t>カイ</t>
    </rPh>
    <rPh sb="17" eb="19">
      <t>ジュケン</t>
    </rPh>
    <rPh sb="20" eb="22">
      <t>ジュコウ</t>
    </rPh>
    <rPh sb="22" eb="24">
      <t>モウシコミ</t>
    </rPh>
    <rPh sb="24" eb="25">
      <t>ヒョウ</t>
    </rPh>
    <rPh sb="26" eb="28">
      <t>レイワ</t>
    </rPh>
    <rPh sb="34" eb="36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</si>
</sst>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8" fillId="0" borderId="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1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3" fontId="5" fillId="0" borderId="18" xfId="0" applyNumberFormat="1" applyFont="1" applyBorder="1" applyAlignment="1">
      <alignment horizontal="center" vertical="center" wrapText="1" shrinkToFit="1"/>
    </xf>
    <xf numFmtId="3" fontId="5" fillId="0" borderId="20" xfId="0" applyNumberFormat="1" applyFont="1" applyBorder="1" applyAlignment="1">
      <alignment horizontal="center" vertical="center" wrapText="1" shrinkToFit="1"/>
    </xf>
    <xf numFmtId="0" fontId="5" fillId="0" borderId="19" xfId="1" applyNumberFormat="1" applyFont="1" applyFill="1" applyBorder="1" applyAlignment="1" applyProtection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7" xfId="1" applyNumberFormat="1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/>
    </xf>
    <xf numFmtId="3" fontId="6" fillId="0" borderId="24" xfId="0" applyNumberFormat="1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3" fontId="6" fillId="0" borderId="25" xfId="0" applyNumberFormat="1" applyFont="1" applyBorder="1">
      <alignment vertical="center"/>
    </xf>
    <xf numFmtId="3" fontId="6" fillId="0" borderId="26" xfId="1" applyNumberFormat="1" applyFont="1" applyFill="1" applyBorder="1" applyAlignment="1" applyProtection="1">
      <alignment vertical="center"/>
    </xf>
    <xf numFmtId="0" fontId="6" fillId="0" borderId="24" xfId="0" applyFont="1" applyBorder="1">
      <alignment vertical="center"/>
    </xf>
    <xf numFmtId="3" fontId="6" fillId="0" borderId="0" xfId="1" applyNumberFormat="1" applyFont="1" applyFill="1" applyBorder="1" applyAlignment="1" applyProtection="1">
      <alignment vertical="center"/>
    </xf>
    <xf numFmtId="0" fontId="10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" fontId="6" fillId="0" borderId="31" xfId="0" applyNumberFormat="1" applyFont="1" applyBorder="1">
      <alignment vertical="center"/>
    </xf>
    <xf numFmtId="3" fontId="6" fillId="0" borderId="32" xfId="1" applyNumberFormat="1" applyFont="1" applyFill="1" applyBorder="1" applyAlignment="1" applyProtection="1">
      <alignment vertical="center"/>
    </xf>
    <xf numFmtId="0" fontId="6" fillId="0" borderId="75" xfId="0" applyFont="1" applyBorder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0" fontId="6" fillId="0" borderId="29" xfId="0" applyFont="1" applyBorder="1">
      <alignment vertical="center"/>
    </xf>
    <xf numFmtId="3" fontId="6" fillId="0" borderId="71" xfId="1" applyNumberFormat="1" applyFont="1" applyFill="1" applyBorder="1" applyAlignment="1" applyProtection="1">
      <alignment vertical="center"/>
    </xf>
    <xf numFmtId="0" fontId="4" fillId="0" borderId="72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6" fillId="0" borderId="34" xfId="0" applyFont="1" applyBorder="1">
      <alignment vertical="center"/>
    </xf>
    <xf numFmtId="0" fontId="6" fillId="0" borderId="81" xfId="0" applyFont="1" applyBorder="1" applyAlignment="1">
      <alignment horizontal="center" vertical="center"/>
    </xf>
    <xf numFmtId="3" fontId="6" fillId="0" borderId="82" xfId="0" applyNumberFormat="1" applyFont="1" applyBorder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6" fillId="0" borderId="37" xfId="0" applyNumberFormat="1" applyFont="1" applyBorder="1">
      <alignment vertical="center"/>
    </xf>
    <xf numFmtId="3" fontId="6" fillId="0" borderId="36" xfId="0" applyNumberFormat="1" applyFont="1" applyBorder="1">
      <alignment vertical="center"/>
    </xf>
    <xf numFmtId="3" fontId="6" fillId="0" borderId="38" xfId="1" applyNumberFormat="1" applyFont="1" applyFill="1" applyBorder="1" applyAlignment="1" applyProtection="1">
      <alignment vertical="center"/>
    </xf>
    <xf numFmtId="0" fontId="6" fillId="0" borderId="36" xfId="0" applyFont="1" applyBorder="1">
      <alignment vertical="center"/>
    </xf>
    <xf numFmtId="3" fontId="6" fillId="0" borderId="35" xfId="1" applyNumberFormat="1" applyFont="1" applyFill="1" applyBorder="1" applyAlignment="1" applyProtection="1">
      <alignment vertical="center"/>
    </xf>
    <xf numFmtId="0" fontId="6" fillId="0" borderId="39" xfId="0" applyFont="1" applyBorder="1" applyAlignment="1">
      <alignment vertical="center" shrinkToFit="1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3" fontId="6" fillId="0" borderId="76" xfId="0" applyNumberFormat="1" applyFont="1" applyBorder="1" applyAlignment="1">
      <alignment vertical="center" wrapText="1"/>
    </xf>
    <xf numFmtId="3" fontId="6" fillId="0" borderId="74" xfId="0" applyNumberFormat="1" applyFont="1" applyBorder="1">
      <alignment vertical="center"/>
    </xf>
    <xf numFmtId="3" fontId="6" fillId="0" borderId="73" xfId="0" applyNumberFormat="1" applyFont="1" applyBorder="1">
      <alignment vertical="center"/>
    </xf>
    <xf numFmtId="3" fontId="6" fillId="0" borderId="76" xfId="0" applyNumberFormat="1" applyFont="1" applyBorder="1">
      <alignment vertical="center"/>
    </xf>
    <xf numFmtId="3" fontId="6" fillId="0" borderId="42" xfId="0" applyNumberFormat="1" applyFont="1" applyBorder="1">
      <alignment vertical="center"/>
    </xf>
    <xf numFmtId="0" fontId="6" fillId="0" borderId="76" xfId="0" applyFont="1" applyBorder="1">
      <alignment vertical="center"/>
    </xf>
    <xf numFmtId="3" fontId="6" fillId="0" borderId="43" xfId="1" applyNumberFormat="1" applyFont="1" applyFill="1" applyBorder="1" applyAlignment="1" applyProtection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44" xfId="0" applyFont="1" applyBorder="1">
      <alignment vertical="center"/>
    </xf>
    <xf numFmtId="0" fontId="4" fillId="0" borderId="45" xfId="0" applyFont="1" applyBorder="1" applyAlignment="1">
      <alignment vertical="center" shrinkToFit="1"/>
    </xf>
    <xf numFmtId="0" fontId="6" fillId="0" borderId="46" xfId="0" applyFont="1" applyBorder="1">
      <alignment vertical="center"/>
    </xf>
    <xf numFmtId="0" fontId="6" fillId="0" borderId="48" xfId="0" applyFont="1" applyBorder="1">
      <alignment vertical="center"/>
    </xf>
    <xf numFmtId="3" fontId="6" fillId="0" borderId="49" xfId="0" applyNumberFormat="1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>
      <alignment vertical="center"/>
    </xf>
    <xf numFmtId="3" fontId="6" fillId="0" borderId="47" xfId="0" applyNumberFormat="1" applyFont="1" applyBorder="1">
      <alignment vertical="center"/>
    </xf>
    <xf numFmtId="3" fontId="6" fillId="0" borderId="49" xfId="0" applyNumberFormat="1" applyFont="1" applyBorder="1">
      <alignment vertical="center"/>
    </xf>
    <xf numFmtId="3" fontId="6" fillId="0" borderId="48" xfId="1" applyNumberFormat="1" applyFont="1" applyFill="1" applyBorder="1" applyAlignment="1" applyProtection="1">
      <alignment vertical="center"/>
    </xf>
    <xf numFmtId="0" fontId="6" fillId="0" borderId="49" xfId="0" applyFont="1" applyBorder="1">
      <alignment vertical="center"/>
    </xf>
    <xf numFmtId="0" fontId="6" fillId="0" borderId="50" xfId="0" applyFont="1" applyBorder="1" applyAlignment="1">
      <alignment vertical="center" shrinkToFit="1"/>
    </xf>
    <xf numFmtId="0" fontId="6" fillId="0" borderId="51" xfId="0" applyFont="1" applyBorder="1">
      <alignment vertical="center"/>
    </xf>
    <xf numFmtId="0" fontId="4" fillId="0" borderId="52" xfId="0" applyFont="1" applyBorder="1" applyAlignment="1">
      <alignment vertical="center" shrinkToFit="1"/>
    </xf>
    <xf numFmtId="0" fontId="6" fillId="0" borderId="8" xfId="0" applyFont="1" applyBorder="1">
      <alignment vertical="center"/>
    </xf>
    <xf numFmtId="0" fontId="6" fillId="0" borderId="54" xfId="0" applyFont="1" applyBorder="1">
      <alignment vertical="center"/>
    </xf>
    <xf numFmtId="3" fontId="6" fillId="0" borderId="55" xfId="0" applyNumberFormat="1" applyFont="1" applyBorder="1" applyAlignment="1">
      <alignment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3" fontId="6" fillId="0" borderId="53" xfId="0" applyNumberFormat="1" applyFont="1" applyBorder="1">
      <alignment vertical="center"/>
    </xf>
    <xf numFmtId="3" fontId="6" fillId="0" borderId="55" xfId="0" applyNumberFormat="1" applyFont="1" applyBorder="1">
      <alignment vertical="center"/>
    </xf>
    <xf numFmtId="3" fontId="6" fillId="0" borderId="54" xfId="1" applyNumberFormat="1" applyFont="1" applyFill="1" applyBorder="1" applyAlignment="1" applyProtection="1">
      <alignment vertical="center"/>
    </xf>
    <xf numFmtId="0" fontId="6" fillId="0" borderId="55" xfId="0" applyFont="1" applyBorder="1">
      <alignment vertical="center"/>
    </xf>
    <xf numFmtId="0" fontId="6" fillId="0" borderId="56" xfId="0" applyFont="1" applyBorder="1" applyAlignment="1">
      <alignment vertical="center" shrinkToFit="1"/>
    </xf>
    <xf numFmtId="0" fontId="6" fillId="0" borderId="54" xfId="0" applyFont="1" applyBorder="1" applyAlignment="1">
      <alignment vertical="center" wrapText="1"/>
    </xf>
    <xf numFmtId="0" fontId="6" fillId="0" borderId="59" xfId="0" applyFont="1" applyBorder="1">
      <alignment vertical="center"/>
    </xf>
    <xf numFmtId="0" fontId="6" fillId="0" borderId="61" xfId="0" applyFont="1" applyBorder="1">
      <alignment vertical="center"/>
    </xf>
    <xf numFmtId="3" fontId="6" fillId="0" borderId="62" xfId="0" applyNumberFormat="1" applyFont="1" applyBorder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>
      <alignment vertical="center"/>
    </xf>
    <xf numFmtId="3" fontId="6" fillId="0" borderId="60" xfId="0" applyNumberFormat="1" applyFont="1" applyBorder="1">
      <alignment vertical="center"/>
    </xf>
    <xf numFmtId="3" fontId="6" fillId="0" borderId="61" xfId="1" applyNumberFormat="1" applyFont="1" applyFill="1" applyBorder="1" applyAlignment="1" applyProtection="1">
      <alignment vertical="center"/>
    </xf>
    <xf numFmtId="0" fontId="6" fillId="0" borderId="62" xfId="0" applyFont="1" applyBorder="1">
      <alignment vertical="center"/>
    </xf>
    <xf numFmtId="3" fontId="6" fillId="0" borderId="63" xfId="1" applyNumberFormat="1" applyFont="1" applyFill="1" applyBorder="1" applyAlignment="1" applyProtection="1">
      <alignment vertical="center"/>
    </xf>
    <xf numFmtId="0" fontId="6" fillId="0" borderId="64" xfId="0" applyFont="1" applyBorder="1" applyAlignment="1">
      <alignment vertical="center" shrinkToFit="1"/>
    </xf>
    <xf numFmtId="3" fontId="4" fillId="0" borderId="53" xfId="0" applyNumberFormat="1" applyFont="1" applyBorder="1">
      <alignment vertical="center"/>
    </xf>
    <xf numFmtId="3" fontId="6" fillId="0" borderId="62" xfId="0" applyNumberFormat="1" applyFont="1" applyBorder="1" applyAlignment="1">
      <alignment vertical="center" wrapText="1"/>
    </xf>
    <xf numFmtId="0" fontId="6" fillId="0" borderId="61" xfId="0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vertical="center" wrapText="1"/>
    </xf>
    <xf numFmtId="3" fontId="6" fillId="0" borderId="61" xfId="0" applyNumberFormat="1" applyFont="1" applyBorder="1">
      <alignment vertical="center"/>
    </xf>
    <xf numFmtId="3" fontId="6" fillId="0" borderId="63" xfId="0" applyNumberFormat="1" applyFont="1" applyBorder="1">
      <alignment vertical="center"/>
    </xf>
    <xf numFmtId="0" fontId="6" fillId="0" borderId="67" xfId="0" applyFont="1" applyBorder="1">
      <alignment vertical="center"/>
    </xf>
    <xf numFmtId="0" fontId="6" fillId="0" borderId="77" xfId="0" applyFont="1" applyBorder="1">
      <alignment vertical="center"/>
    </xf>
    <xf numFmtId="3" fontId="6" fillId="0" borderId="78" xfId="0" applyNumberFormat="1" applyFont="1" applyBorder="1" applyAlignment="1">
      <alignment vertical="center" wrapText="1"/>
    </xf>
    <xf numFmtId="0" fontId="6" fillId="0" borderId="77" xfId="0" applyFont="1" applyBorder="1" applyAlignment="1">
      <alignment vertical="center" wrapText="1"/>
    </xf>
    <xf numFmtId="0" fontId="6" fillId="0" borderId="68" xfId="0" applyFont="1" applyBorder="1">
      <alignment vertical="center"/>
    </xf>
    <xf numFmtId="3" fontId="6" fillId="0" borderId="68" xfId="0" applyNumberFormat="1" applyFont="1" applyBorder="1" applyAlignment="1">
      <alignment vertical="center" wrapText="1"/>
    </xf>
    <xf numFmtId="3" fontId="6" fillId="0" borderId="78" xfId="0" applyNumberFormat="1" applyFont="1" applyBorder="1">
      <alignment vertical="center"/>
    </xf>
    <xf numFmtId="0" fontId="6" fillId="0" borderId="77" xfId="0" applyFont="1" applyBorder="1" applyAlignment="1">
      <alignment horizontal="center" vertical="center"/>
    </xf>
    <xf numFmtId="3" fontId="6" fillId="0" borderId="77" xfId="0" applyNumberFormat="1" applyFont="1" applyBorder="1">
      <alignment vertical="center"/>
    </xf>
    <xf numFmtId="0" fontId="6" fillId="0" borderId="78" xfId="0" applyFont="1" applyBorder="1">
      <alignment vertical="center"/>
    </xf>
    <xf numFmtId="3" fontId="6" fillId="0" borderId="69" xfId="1" applyNumberFormat="1" applyFont="1" applyFill="1" applyBorder="1" applyAlignment="1" applyProtection="1">
      <alignment vertical="center"/>
    </xf>
    <xf numFmtId="0" fontId="6" fillId="0" borderId="70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3" fontId="6" fillId="0" borderId="90" xfId="0" applyNumberFormat="1" applyFont="1" applyBorder="1" applyAlignment="1">
      <alignment horizontal="right" vertical="center"/>
    </xf>
    <xf numFmtId="3" fontId="6" fillId="0" borderId="91" xfId="0" applyNumberFormat="1" applyFont="1" applyBorder="1" applyAlignment="1">
      <alignment horizontal="right" vertical="center"/>
    </xf>
    <xf numFmtId="3" fontId="6" fillId="0" borderId="92" xfId="0" applyNumberFormat="1" applyFont="1" applyBorder="1" applyAlignment="1">
      <alignment horizontal="right" vertical="center"/>
    </xf>
    <xf numFmtId="0" fontId="6" fillId="0" borderId="93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94" xfId="0" applyNumberFormat="1" applyFont="1" applyBorder="1" applyAlignment="1">
      <alignment horizontal="right" vertical="center"/>
    </xf>
    <xf numFmtId="3" fontId="6" fillId="0" borderId="75" xfId="0" applyNumberFormat="1" applyFont="1" applyBorder="1" applyAlignment="1">
      <alignment horizontal="right" vertical="center"/>
    </xf>
    <xf numFmtId="0" fontId="6" fillId="0" borderId="95" xfId="0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right" vertical="center"/>
    </xf>
    <xf numFmtId="3" fontId="6" fillId="0" borderId="96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6" fillId="0" borderId="57" xfId="0" applyFont="1" applyBorder="1">
      <alignment vertical="center"/>
    </xf>
    <xf numFmtId="0" fontId="4" fillId="0" borderId="58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65" xfId="0" applyFont="1" applyBorder="1">
      <alignment vertical="center"/>
    </xf>
    <xf numFmtId="0" fontId="6" fillId="0" borderId="66" xfId="0" applyFont="1" applyBorder="1">
      <alignment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13" xfId="1" applyNumberFormat="1" applyFont="1" applyFill="1" applyBorder="1" applyAlignment="1" applyProtection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86" xfId="0" applyFont="1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3" fontId="6" fillId="0" borderId="101" xfId="0" applyNumberFormat="1" applyFont="1" applyBorder="1">
      <alignment vertical="center"/>
    </xf>
    <xf numFmtId="3" fontId="6" fillId="0" borderId="102" xfId="0" applyNumberFormat="1" applyFont="1" applyBorder="1">
      <alignment vertical="center"/>
    </xf>
    <xf numFmtId="3" fontId="6" fillId="0" borderId="103" xfId="0" applyNumberFormat="1" applyFont="1" applyBorder="1">
      <alignment vertical="center"/>
    </xf>
    <xf numFmtId="3" fontId="6" fillId="0" borderId="104" xfId="0" applyNumberFormat="1" applyFont="1" applyBorder="1" applyAlignment="1">
      <alignment horizontal="right" vertical="center"/>
    </xf>
    <xf numFmtId="3" fontId="6" fillId="0" borderId="105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36"/>
  <sheetViews>
    <sheetView tabSelected="1" zoomScaleNormal="100" workbookViewId="0">
      <selection activeCell="F12" sqref="F12"/>
    </sheetView>
  </sheetViews>
  <sheetFormatPr defaultColWidth="9" defaultRowHeight="13" x14ac:dyDescent="0.2"/>
  <cols>
    <col min="1" max="1" width="5.26953125" style="2" customWidth="1"/>
    <col min="2" max="2" width="18.08984375" style="2" customWidth="1"/>
    <col min="3" max="3" width="12.36328125" style="3" customWidth="1"/>
    <col min="4" max="4" width="8.6328125" style="4" customWidth="1"/>
    <col min="5" max="5" width="4.6328125" style="4" customWidth="1"/>
    <col min="6" max="6" width="10.90625" style="4" customWidth="1"/>
    <col min="7" max="7" width="6.08984375" style="2" customWidth="1"/>
    <col min="8" max="8" width="4.6328125" style="2" customWidth="1"/>
    <col min="9" max="10" width="12.6328125" style="2" customWidth="1"/>
    <col min="11" max="11" width="6.08984375" style="2" customWidth="1"/>
    <col min="12" max="12" width="4.6328125" style="2" customWidth="1"/>
    <col min="13" max="14" width="12.6328125" style="2" customWidth="1"/>
    <col min="15" max="15" width="6.08984375" style="2" customWidth="1"/>
    <col min="16" max="16" width="4.6328125" style="2" customWidth="1"/>
    <col min="17" max="18" width="12.6328125" style="2" customWidth="1"/>
    <col min="19" max="19" width="12.6328125" style="5" customWidth="1"/>
    <col min="20" max="20" width="3.6328125" style="4" customWidth="1"/>
    <col min="21" max="21" width="12.6328125" style="5" customWidth="1"/>
    <col min="22" max="22" width="7.453125" style="3" bestFit="1" customWidth="1"/>
    <col min="23" max="16384" width="9" style="2"/>
  </cols>
  <sheetData>
    <row r="1" spans="1:22" ht="40" customHeight="1" x14ac:dyDescent="0.2">
      <c r="A1" s="156" t="s">
        <v>44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 ht="8.25" customHeight="1" thickBot="1" x14ac:dyDescent="0.25"/>
    <row r="3" spans="1:22" ht="20.149999999999999" customHeight="1" x14ac:dyDescent="0.2">
      <c r="A3" s="157" t="s">
        <v>0</v>
      </c>
      <c r="B3" s="160" t="s">
        <v>1</v>
      </c>
      <c r="C3" s="163" t="s">
        <v>2</v>
      </c>
      <c r="D3" s="166" t="s">
        <v>3</v>
      </c>
      <c r="E3" s="169" t="s">
        <v>4</v>
      </c>
      <c r="F3" s="170"/>
      <c r="G3" s="173" t="s">
        <v>5</v>
      </c>
      <c r="H3" s="174"/>
      <c r="I3" s="174"/>
      <c r="J3" s="175"/>
      <c r="K3" s="173" t="s">
        <v>6</v>
      </c>
      <c r="L3" s="174"/>
      <c r="M3" s="174"/>
      <c r="N3" s="175"/>
      <c r="O3" s="173" t="s">
        <v>7</v>
      </c>
      <c r="P3" s="174"/>
      <c r="Q3" s="174"/>
      <c r="R3" s="175"/>
      <c r="S3" s="176" t="s">
        <v>8</v>
      </c>
      <c r="T3" s="177"/>
      <c r="U3" s="148" t="s">
        <v>9</v>
      </c>
      <c r="V3" s="6" t="s">
        <v>10</v>
      </c>
    </row>
    <row r="4" spans="1:22" ht="20.149999999999999" customHeight="1" x14ac:dyDescent="0.2">
      <c r="A4" s="158"/>
      <c r="B4" s="161"/>
      <c r="C4" s="164"/>
      <c r="D4" s="167"/>
      <c r="E4" s="171"/>
      <c r="F4" s="172"/>
      <c r="G4" s="7" t="s">
        <v>11</v>
      </c>
      <c r="H4" s="8" t="s">
        <v>12</v>
      </c>
      <c r="I4" s="8" t="s">
        <v>13</v>
      </c>
      <c r="J4" s="9" t="s">
        <v>14</v>
      </c>
      <c r="K4" s="7" t="s">
        <v>11</v>
      </c>
      <c r="L4" s="8" t="s">
        <v>12</v>
      </c>
      <c r="M4" s="8" t="s">
        <v>13</v>
      </c>
      <c r="N4" s="9" t="s">
        <v>14</v>
      </c>
      <c r="O4" s="7" t="s">
        <v>11</v>
      </c>
      <c r="P4" s="8" t="s">
        <v>12</v>
      </c>
      <c r="Q4" s="8" t="s">
        <v>13</v>
      </c>
      <c r="R4" s="9" t="s">
        <v>14</v>
      </c>
      <c r="S4" s="10" t="s">
        <v>15</v>
      </c>
      <c r="T4" s="9" t="s">
        <v>16</v>
      </c>
      <c r="U4" s="149"/>
      <c r="V4" s="11" t="s">
        <v>17</v>
      </c>
    </row>
    <row r="5" spans="1:22" ht="100" customHeight="1" thickBot="1" x14ac:dyDescent="0.25">
      <c r="A5" s="159"/>
      <c r="B5" s="162"/>
      <c r="C5" s="165"/>
      <c r="D5" s="168"/>
      <c r="E5" s="150">
        <f>料金一覧!$B$5</f>
        <v>2000</v>
      </c>
      <c r="F5" s="151"/>
      <c r="G5" s="12" t="s">
        <v>18</v>
      </c>
      <c r="H5" s="13" t="s">
        <v>19</v>
      </c>
      <c r="I5" s="14">
        <f>料金一覧!$D$7</f>
        <v>5500</v>
      </c>
      <c r="J5" s="15">
        <f>料金一覧!$E$7</f>
        <v>6000</v>
      </c>
      <c r="K5" s="12" t="s">
        <v>20</v>
      </c>
      <c r="L5" s="13" t="s">
        <v>19</v>
      </c>
      <c r="M5" s="14">
        <f>料金一覧!$G$8</f>
        <v>5500</v>
      </c>
      <c r="N5" s="15">
        <f>料金一覧!$H$8</f>
        <v>11000</v>
      </c>
      <c r="O5" s="12" t="s">
        <v>21</v>
      </c>
      <c r="P5" s="13" t="s">
        <v>19</v>
      </c>
      <c r="Q5" s="14">
        <f>料金一覧!$J$7</f>
        <v>5500</v>
      </c>
      <c r="R5" s="15" t="str">
        <f>TEXT(料金一覧!$K$7,"#,##0")&amp;REPT(CHAR(10),2)&amp;TEXT(料金一覧!$K$8,"#,##0")</f>
        <v>6,000
6,000</v>
      </c>
      <c r="S5" s="16"/>
      <c r="T5" s="17"/>
      <c r="U5" s="18"/>
      <c r="V5" s="19"/>
    </row>
    <row r="6" spans="1:22" ht="30" customHeight="1" thickTop="1" x14ac:dyDescent="0.25">
      <c r="A6" s="137">
        <v>1</v>
      </c>
      <c r="B6" s="140" ph="1"/>
      <c r="C6" s="20"/>
      <c r="D6" s="135"/>
      <c r="E6" s="21"/>
      <c r="F6" s="22" t="str">
        <f>IF(E6="○",料金一覧!$B$5,"")</f>
        <v/>
      </c>
      <c r="G6" s="21"/>
      <c r="H6" s="23"/>
      <c r="I6" s="24" t="str">
        <f>IF(G6="C",料金一覧!$D$7,"")</f>
        <v/>
      </c>
      <c r="J6" s="22" t="str">
        <f>IF(G6="C",料金一覧!$E$7,"")</f>
        <v/>
      </c>
      <c r="K6" s="21"/>
      <c r="L6" s="23"/>
      <c r="M6" s="24" t="str">
        <f>IF(K6="D",料金一覧!$G$8,"")</f>
        <v/>
      </c>
      <c r="N6" s="22" t="str">
        <f>IF(K6="D",料金一覧!$H$8,"")</f>
        <v/>
      </c>
      <c r="O6" s="21"/>
      <c r="P6" s="23"/>
      <c r="Q6" s="24" t="str">
        <f>IF(OR(O6="C",O6="D"),料金一覧!$J$7,"")</f>
        <v/>
      </c>
      <c r="R6" s="22" t="str">
        <f>IF(O6="C",料金一覧!$K$7,IF(O6="D",料金一覧!$K$8,""))</f>
        <v/>
      </c>
      <c r="S6" s="25">
        <f t="shared" ref="S6:S20" si="0">SUM(F6:R6)</f>
        <v>0</v>
      </c>
      <c r="T6" s="26"/>
      <c r="U6" s="27">
        <f t="shared" ref="U6:U20" si="1">IF(H6="否",J6,0)+IF(L6="否",N6,0)+IF(P6="否",R6,0)</f>
        <v>0</v>
      </c>
      <c r="V6" s="28"/>
    </row>
    <row r="7" spans="1:22" ht="30" customHeight="1" x14ac:dyDescent="0.25">
      <c r="A7" s="138">
        <f>A6+1</f>
        <v>2</v>
      </c>
      <c r="B7" s="141" ph="1"/>
      <c r="C7" s="29"/>
      <c r="D7" s="136"/>
      <c r="E7" s="21"/>
      <c r="F7" s="22" t="str">
        <f>IF(E7="○",料金一覧!$B$5,"")</f>
        <v/>
      </c>
      <c r="G7" s="31"/>
      <c r="H7" s="32"/>
      <c r="I7" s="33" t="str">
        <f>IF(G7="C",料金一覧!$D$7,"")</f>
        <v/>
      </c>
      <c r="J7" s="22" t="str">
        <f>IF(G7="C",料金一覧!$E$7,"")</f>
        <v/>
      </c>
      <c r="K7" s="31"/>
      <c r="L7" s="32"/>
      <c r="M7" s="33" t="str">
        <f>IF(K7="D",料金一覧!$G$8,"")</f>
        <v/>
      </c>
      <c r="N7" s="22" t="str">
        <f>IF(K7="D",料金一覧!$H$8,"")</f>
        <v/>
      </c>
      <c r="O7" s="31"/>
      <c r="P7" s="32"/>
      <c r="Q7" s="33" t="str">
        <f>IF(OR(O7="C",O7="D"),料金一覧!$J$7,"")</f>
        <v/>
      </c>
      <c r="R7" s="22" t="str">
        <f>IF(O7="C",料金一覧!$K$7,IF(O7="D",料金一覧!$K$8,""))</f>
        <v/>
      </c>
      <c r="S7" s="34">
        <f t="shared" si="0"/>
        <v>0</v>
      </c>
      <c r="T7" s="35"/>
      <c r="U7" s="36">
        <f t="shared" si="1"/>
        <v>0</v>
      </c>
      <c r="V7" s="28"/>
    </row>
    <row r="8" spans="1:22" ht="30" customHeight="1" x14ac:dyDescent="0.25">
      <c r="A8" s="138">
        <f t="shared" ref="A8:A20" si="2">A7+1</f>
        <v>3</v>
      </c>
      <c r="B8" s="140" ph="1"/>
      <c r="C8" s="20"/>
      <c r="D8" s="135"/>
      <c r="E8" s="21"/>
      <c r="F8" s="22" t="str">
        <f>IF(E8="○",料金一覧!$B$5,"")</f>
        <v/>
      </c>
      <c r="G8" s="21"/>
      <c r="H8" s="32"/>
      <c r="I8" s="33" t="str">
        <f>IF(G8="C",料金一覧!$D$7,"")</f>
        <v/>
      </c>
      <c r="J8" s="22" t="str">
        <f>IF(G8="C",料金一覧!$E$7,"")</f>
        <v/>
      </c>
      <c r="K8" s="21"/>
      <c r="L8" s="32"/>
      <c r="M8" s="33" t="str">
        <f>IF(K8="D",料金一覧!$G$8,"")</f>
        <v/>
      </c>
      <c r="N8" s="22" t="str">
        <f>IF(K8="D",料金一覧!$H$8,"")</f>
        <v/>
      </c>
      <c r="O8" s="31"/>
      <c r="P8" s="32"/>
      <c r="Q8" s="33" t="str">
        <f>IF(OR(O8="C",O8="D"),料金一覧!$J$7,"")</f>
        <v/>
      </c>
      <c r="R8" s="22" t="str">
        <f>IF(O8="C",料金一覧!$K$7,IF(O8="D",料金一覧!$K$8,""))</f>
        <v/>
      </c>
      <c r="S8" s="34">
        <f t="shared" si="0"/>
        <v>0</v>
      </c>
      <c r="T8" s="35"/>
      <c r="U8" s="36">
        <f t="shared" si="1"/>
        <v>0</v>
      </c>
      <c r="V8" s="28"/>
    </row>
    <row r="9" spans="1:22" ht="30" customHeight="1" x14ac:dyDescent="0.25">
      <c r="A9" s="138">
        <f t="shared" si="2"/>
        <v>4</v>
      </c>
      <c r="B9" s="141" ph="1"/>
      <c r="C9" s="29"/>
      <c r="D9" s="136"/>
      <c r="E9" s="21"/>
      <c r="F9" s="22" t="str">
        <f>IF(E9="○",料金一覧!$B$5,"")</f>
        <v/>
      </c>
      <c r="G9" s="31"/>
      <c r="H9" s="32"/>
      <c r="I9" s="33" t="str">
        <f>IF(G9="C",料金一覧!$D$7,"")</f>
        <v/>
      </c>
      <c r="J9" s="22" t="str">
        <f>IF(G9="C",料金一覧!$E$7,"")</f>
        <v/>
      </c>
      <c r="K9" s="31"/>
      <c r="L9" s="32"/>
      <c r="M9" s="33" t="str">
        <f>IF(K9="D",料金一覧!$G$8,"")</f>
        <v/>
      </c>
      <c r="N9" s="22" t="str">
        <f>IF(K9="D",料金一覧!$H$8,"")</f>
        <v/>
      </c>
      <c r="O9" s="31"/>
      <c r="P9" s="32"/>
      <c r="Q9" s="33" t="str">
        <f>IF(OR(O9="C",O9="D"),料金一覧!$J$7,"")</f>
        <v/>
      </c>
      <c r="R9" s="22" t="str">
        <f>IF(O9="C",料金一覧!$K$7,IF(O9="D",料金一覧!$K$8,""))</f>
        <v/>
      </c>
      <c r="S9" s="34">
        <f t="shared" si="0"/>
        <v>0</v>
      </c>
      <c r="T9" s="35"/>
      <c r="U9" s="27">
        <f t="shared" si="1"/>
        <v>0</v>
      </c>
      <c r="V9" s="28"/>
    </row>
    <row r="10" spans="1:22" ht="30" customHeight="1" x14ac:dyDescent="0.25">
      <c r="A10" s="138">
        <f t="shared" si="2"/>
        <v>5</v>
      </c>
      <c r="B10" s="140" ph="1"/>
      <c r="C10" s="20"/>
      <c r="D10" s="136"/>
      <c r="E10" s="21"/>
      <c r="F10" s="22" t="str">
        <f>IF(E10="○",料金一覧!$B$5,"")</f>
        <v/>
      </c>
      <c r="G10" s="31"/>
      <c r="H10" s="32"/>
      <c r="I10" s="33" t="str">
        <f>IF(G10="C",料金一覧!$D$7,"")</f>
        <v/>
      </c>
      <c r="J10" s="22" t="str">
        <f>IF(G10="C",料金一覧!$E$7,"")</f>
        <v/>
      </c>
      <c r="K10" s="31"/>
      <c r="L10" s="32"/>
      <c r="M10" s="33" t="str">
        <f>IF(K10="D",料金一覧!$G$8,"")</f>
        <v/>
      </c>
      <c r="N10" s="22" t="str">
        <f>IF(K10="D",料金一覧!$H$8,"")</f>
        <v/>
      </c>
      <c r="O10" s="31"/>
      <c r="P10" s="32"/>
      <c r="Q10" s="33" t="str">
        <f>IF(OR(O10="C",O10="D"),料金一覧!$J$7,"")</f>
        <v/>
      </c>
      <c r="R10" s="22" t="str">
        <f>IF(O10="C",料金一覧!$K$7,IF(O10="D",料金一覧!$K$8,""))</f>
        <v/>
      </c>
      <c r="S10" s="34">
        <f t="shared" si="0"/>
        <v>0</v>
      </c>
      <c r="T10" s="26"/>
      <c r="U10" s="36">
        <f t="shared" si="1"/>
        <v>0</v>
      </c>
      <c r="V10" s="28"/>
    </row>
    <row r="11" spans="1:22" ht="30" customHeight="1" x14ac:dyDescent="0.25">
      <c r="A11" s="138">
        <f t="shared" si="2"/>
        <v>6</v>
      </c>
      <c r="B11" s="141" ph="1"/>
      <c r="C11" s="29"/>
      <c r="D11" s="136"/>
      <c r="E11" s="21"/>
      <c r="F11" s="22" t="str">
        <f>IF(E11="○",料金一覧!$B$5,"")</f>
        <v/>
      </c>
      <c r="G11" s="31"/>
      <c r="H11" s="32"/>
      <c r="I11" s="33" t="str">
        <f>IF(G11="C",料金一覧!$D$7,"")</f>
        <v/>
      </c>
      <c r="J11" s="22" t="str">
        <f>IF(G11="C",料金一覧!$E$7,"")</f>
        <v/>
      </c>
      <c r="K11" s="31"/>
      <c r="L11" s="32"/>
      <c r="M11" s="33" t="str">
        <f>IF(K11="D",料金一覧!$G$8,"")</f>
        <v/>
      </c>
      <c r="N11" s="22" t="str">
        <f>IF(K11="D",料金一覧!$H$8,"")</f>
        <v/>
      </c>
      <c r="O11" s="31"/>
      <c r="P11" s="32"/>
      <c r="Q11" s="33" t="str">
        <f>IF(OR(O11="C",O11="D"),料金一覧!$J$7,"")</f>
        <v/>
      </c>
      <c r="R11" s="22" t="str">
        <f>IF(O11="C",料金一覧!$K$7,IF(O11="D",料金一覧!$K$8,""))</f>
        <v/>
      </c>
      <c r="S11" s="34">
        <f t="shared" si="0"/>
        <v>0</v>
      </c>
      <c r="T11" s="35"/>
      <c r="U11" s="36">
        <f t="shared" si="1"/>
        <v>0</v>
      </c>
      <c r="V11" s="28"/>
    </row>
    <row r="12" spans="1:22" ht="30" customHeight="1" x14ac:dyDescent="0.25">
      <c r="A12" s="138">
        <f>A11+1</f>
        <v>7</v>
      </c>
      <c r="B12" s="141" ph="1"/>
      <c r="C12" s="29"/>
      <c r="D12" s="136"/>
      <c r="E12" s="21"/>
      <c r="F12" s="22" t="str">
        <f>IF(E12="○",料金一覧!$B$5,"")</f>
        <v/>
      </c>
      <c r="G12" s="21"/>
      <c r="H12" s="23"/>
      <c r="I12" s="33" t="str">
        <f>IF(G12="C",料金一覧!$D$7,"")</f>
        <v/>
      </c>
      <c r="J12" s="22" t="str">
        <f>IF(G12="C",料金一覧!$E$7,"")</f>
        <v/>
      </c>
      <c r="K12" s="21"/>
      <c r="L12" s="23"/>
      <c r="M12" s="33" t="str">
        <f>IF(K12="D",料金一覧!$G$8,"")</f>
        <v/>
      </c>
      <c r="N12" s="22" t="str">
        <f>IF(K12="D",料金一覧!$H$8,"")</f>
        <v/>
      </c>
      <c r="O12" s="31"/>
      <c r="P12" s="23"/>
      <c r="Q12" s="33" t="str">
        <f>IF(OR(O12="C",O12="D"),料金一覧!$J$7,"")</f>
        <v/>
      </c>
      <c r="R12" s="22" t="str">
        <f>IF(O12="C",料金一覧!$K$7,IF(O12="D",料金一覧!$K$8,""))</f>
        <v/>
      </c>
      <c r="S12" s="34">
        <f t="shared" si="0"/>
        <v>0</v>
      </c>
      <c r="T12" s="35"/>
      <c r="U12" s="27">
        <f t="shared" si="1"/>
        <v>0</v>
      </c>
      <c r="V12" s="28"/>
    </row>
    <row r="13" spans="1:22" ht="30" customHeight="1" x14ac:dyDescent="0.25">
      <c r="A13" s="138">
        <f t="shared" si="2"/>
        <v>8</v>
      </c>
      <c r="B13" s="141" ph="1"/>
      <c r="C13" s="29"/>
      <c r="D13" s="30"/>
      <c r="E13" s="21"/>
      <c r="F13" s="22" t="str">
        <f>IF(E13="○",料金一覧!$B$5,"")</f>
        <v/>
      </c>
      <c r="G13" s="21"/>
      <c r="H13" s="23"/>
      <c r="I13" s="33" t="str">
        <f>IF(G13="C",料金一覧!$D$7,"")</f>
        <v/>
      </c>
      <c r="J13" s="22" t="str">
        <f>IF(G13="C",料金一覧!$E$7,"")</f>
        <v/>
      </c>
      <c r="K13" s="21"/>
      <c r="L13" s="23"/>
      <c r="M13" s="33" t="str">
        <f>IF(K13="D",料金一覧!$G$8,"")</f>
        <v/>
      </c>
      <c r="N13" s="22" t="str">
        <f>IF(K13="D",料金一覧!$H$8,"")</f>
        <v/>
      </c>
      <c r="O13" s="21"/>
      <c r="P13" s="23"/>
      <c r="Q13" s="33" t="str">
        <f>IF(OR(O13="C",O13="D"),料金一覧!$J$7,"")</f>
        <v/>
      </c>
      <c r="R13" s="22" t="str">
        <f>IF(O13="C",料金一覧!$K$7,IF(O13="D",料金一覧!$K$8,""))</f>
        <v/>
      </c>
      <c r="S13" s="34">
        <f t="shared" si="0"/>
        <v>0</v>
      </c>
      <c r="T13" s="35"/>
      <c r="U13" s="36">
        <f t="shared" si="1"/>
        <v>0</v>
      </c>
      <c r="V13" s="28"/>
    </row>
    <row r="14" spans="1:22" ht="30" customHeight="1" x14ac:dyDescent="0.25">
      <c r="A14" s="138">
        <f t="shared" si="2"/>
        <v>9</v>
      </c>
      <c r="B14" s="141" ph="1"/>
      <c r="C14" s="29"/>
      <c r="D14" s="30"/>
      <c r="E14" s="21"/>
      <c r="F14" s="22" t="str">
        <f>IF(E14="○",料金一覧!$B$5,"")</f>
        <v/>
      </c>
      <c r="G14" s="31"/>
      <c r="H14" s="32"/>
      <c r="I14" s="33" t="str">
        <f>IF(G14="C",料金一覧!$D$7,"")</f>
        <v/>
      </c>
      <c r="J14" s="22" t="str">
        <f>IF(G14="C",料金一覧!$E$7,"")</f>
        <v/>
      </c>
      <c r="K14" s="31"/>
      <c r="L14" s="32"/>
      <c r="M14" s="33" t="str">
        <f>IF(K14="D",料金一覧!$G$8,"")</f>
        <v/>
      </c>
      <c r="N14" s="22" t="str">
        <f>IF(K14="D",料金一覧!$H$8,"")</f>
        <v/>
      </c>
      <c r="O14" s="31"/>
      <c r="P14" s="32"/>
      <c r="Q14" s="33" t="str">
        <f>IF(OR(O14="C",O14="D"),料金一覧!$J$7,"")</f>
        <v/>
      </c>
      <c r="R14" s="22" t="str">
        <f>IF(O14="C",料金一覧!$K$7,IF(O14="D",料金一覧!$K$8,""))</f>
        <v/>
      </c>
      <c r="S14" s="34">
        <f t="shared" si="0"/>
        <v>0</v>
      </c>
      <c r="T14" s="35"/>
      <c r="U14" s="36">
        <f t="shared" si="1"/>
        <v>0</v>
      </c>
      <c r="V14" s="28"/>
    </row>
    <row r="15" spans="1:22" ht="30" customHeight="1" x14ac:dyDescent="0.25">
      <c r="A15" s="138">
        <f t="shared" si="2"/>
        <v>10</v>
      </c>
      <c r="B15" s="141" ph="1"/>
      <c r="C15" s="29"/>
      <c r="D15" s="37"/>
      <c r="E15" s="21"/>
      <c r="F15" s="22" t="str">
        <f>IF(E15="○",料金一覧!$B$5,"")</f>
        <v/>
      </c>
      <c r="G15" s="31"/>
      <c r="H15" s="32"/>
      <c r="I15" s="33" t="str">
        <f>IF(G15="C",料金一覧!$D$7,"")</f>
        <v/>
      </c>
      <c r="J15" s="22" t="str">
        <f>IF(G15="C",料金一覧!$E$7,"")</f>
        <v/>
      </c>
      <c r="K15" s="31"/>
      <c r="L15" s="32"/>
      <c r="M15" s="33" t="str">
        <f>IF(K15="D",料金一覧!$G$8,"")</f>
        <v/>
      </c>
      <c r="N15" s="22" t="str">
        <f>IF(K15="D",料金一覧!$H$8,"")</f>
        <v/>
      </c>
      <c r="O15" s="31"/>
      <c r="P15" s="32"/>
      <c r="Q15" s="33" t="str">
        <f>IF(OR(O15="C",O15="D"),料金一覧!$J$7,"")</f>
        <v/>
      </c>
      <c r="R15" s="22" t="str">
        <f>IF(O15="C",料金一覧!$K$7,IF(O15="D",料金一覧!$K$8,""))</f>
        <v/>
      </c>
      <c r="S15" s="34">
        <f>SUM(F15:R15)</f>
        <v>0</v>
      </c>
      <c r="T15" s="35"/>
      <c r="U15" s="27">
        <f t="shared" si="1"/>
        <v>0</v>
      </c>
      <c r="V15" s="28"/>
    </row>
    <row r="16" spans="1:22" ht="30" customHeight="1" x14ac:dyDescent="0.25">
      <c r="A16" s="138">
        <f t="shared" si="2"/>
        <v>11</v>
      </c>
      <c r="B16" s="141" ph="1"/>
      <c r="C16" s="29"/>
      <c r="D16" s="37"/>
      <c r="E16" s="21"/>
      <c r="F16" s="22" t="str">
        <f>IF(E16="○",料金一覧!$B$5,"")</f>
        <v/>
      </c>
      <c r="G16" s="31"/>
      <c r="H16" s="32"/>
      <c r="I16" s="33" t="str">
        <f>IF(G16="C",料金一覧!$D$7,"")</f>
        <v/>
      </c>
      <c r="J16" s="22" t="str">
        <f>IF(G16="C",料金一覧!$E$7,"")</f>
        <v/>
      </c>
      <c r="K16" s="31"/>
      <c r="L16" s="32"/>
      <c r="M16" s="33" t="str">
        <f>IF(K16="D",料金一覧!$G$8,"")</f>
        <v/>
      </c>
      <c r="N16" s="22" t="str">
        <f>IF(K16="D",料金一覧!$H$8,"")</f>
        <v/>
      </c>
      <c r="O16" s="31"/>
      <c r="P16" s="32"/>
      <c r="Q16" s="33" t="str">
        <f>IF(OR(O16="C",O16="D"),料金一覧!$J$7,"")</f>
        <v/>
      </c>
      <c r="R16" s="22" t="str">
        <f>IF(O16="C",料金一覧!$K$7,IF(O16="D",料金一覧!$K$8,""))</f>
        <v/>
      </c>
      <c r="S16" s="34">
        <f t="shared" si="0"/>
        <v>0</v>
      </c>
      <c r="T16" s="35"/>
      <c r="U16" s="38">
        <f t="shared" si="1"/>
        <v>0</v>
      </c>
      <c r="V16" s="39"/>
    </row>
    <row r="17" spans="1:22" ht="30" customHeight="1" x14ac:dyDescent="0.25">
      <c r="A17" s="138">
        <f t="shared" si="2"/>
        <v>12</v>
      </c>
      <c r="B17" s="141" ph="1"/>
      <c r="C17" s="29"/>
      <c r="D17" s="37"/>
      <c r="E17" s="21"/>
      <c r="F17" s="22" t="str">
        <f>IF(E17="○",料金一覧!$B$5,"")</f>
        <v/>
      </c>
      <c r="G17" s="31"/>
      <c r="H17" s="32"/>
      <c r="I17" s="33" t="str">
        <f>IF(G17="C",料金一覧!$D$7,"")</f>
        <v/>
      </c>
      <c r="J17" s="22" t="str">
        <f>IF(G17="C",料金一覧!$E$7,"")</f>
        <v/>
      </c>
      <c r="K17" s="31"/>
      <c r="L17" s="32"/>
      <c r="M17" s="33" t="str">
        <f>IF(K17="D",料金一覧!$G$8,"")</f>
        <v/>
      </c>
      <c r="N17" s="22" t="str">
        <f>IF(K17="D",料金一覧!$H$8,"")</f>
        <v/>
      </c>
      <c r="O17" s="31"/>
      <c r="P17" s="32"/>
      <c r="Q17" s="33" t="str">
        <f>IF(OR(O17="C",O17="D"),料金一覧!$J$7,"")</f>
        <v/>
      </c>
      <c r="R17" s="22" t="str">
        <f>IF(O17="C",料金一覧!$K$7,IF(O17="D",料金一覧!$K$8,""))</f>
        <v/>
      </c>
      <c r="S17" s="34">
        <f t="shared" si="0"/>
        <v>0</v>
      </c>
      <c r="T17" s="35"/>
      <c r="U17" s="36">
        <f t="shared" si="1"/>
        <v>0</v>
      </c>
      <c r="V17" s="28"/>
    </row>
    <row r="18" spans="1:22" ht="30" customHeight="1" x14ac:dyDescent="0.2">
      <c r="A18" s="138">
        <f t="shared" si="2"/>
        <v>13</v>
      </c>
      <c r="B18" s="141"/>
      <c r="C18" s="29"/>
      <c r="D18" s="37"/>
      <c r="E18" s="21"/>
      <c r="F18" s="22" t="str">
        <f>IF(E18="○",料金一覧!$B$5,"")</f>
        <v/>
      </c>
      <c r="G18" s="31"/>
      <c r="H18" s="32"/>
      <c r="I18" s="33" t="str">
        <f>IF(G18="C",料金一覧!$D$7,"")</f>
        <v/>
      </c>
      <c r="J18" s="22" t="str">
        <f>IF(G18="C",料金一覧!$E$7,"")</f>
        <v/>
      </c>
      <c r="K18" s="31"/>
      <c r="L18" s="32"/>
      <c r="M18" s="33" t="str">
        <f>IF(K18="D",料金一覧!$G$8,"")</f>
        <v/>
      </c>
      <c r="N18" s="22" t="str">
        <f>IF(K18="D",料金一覧!$H$8,"")</f>
        <v/>
      </c>
      <c r="O18" s="31"/>
      <c r="P18" s="32"/>
      <c r="Q18" s="33" t="str">
        <f>IF(OR(O18="C",O18="D"),料金一覧!$J$7,"")</f>
        <v/>
      </c>
      <c r="R18" s="22" t="str">
        <f>IF(O18="C",料金一覧!$K$7,IF(O18="D",料金一覧!$K$8,""))</f>
        <v/>
      </c>
      <c r="S18" s="34">
        <f t="shared" si="0"/>
        <v>0</v>
      </c>
      <c r="T18" s="35"/>
      <c r="U18" s="36">
        <f t="shared" si="1"/>
        <v>0</v>
      </c>
      <c r="V18" s="40"/>
    </row>
    <row r="19" spans="1:22" ht="30" customHeight="1" x14ac:dyDescent="0.2">
      <c r="A19" s="138">
        <f t="shared" si="2"/>
        <v>14</v>
      </c>
      <c r="B19" s="141"/>
      <c r="C19" s="29"/>
      <c r="D19" s="37"/>
      <c r="E19" s="21"/>
      <c r="F19" s="22" t="str">
        <f>IF(E19="○",料金一覧!$B$5,"")</f>
        <v/>
      </c>
      <c r="G19" s="31"/>
      <c r="H19" s="32"/>
      <c r="I19" s="33" t="str">
        <f>IF(G19="C",料金一覧!$D$7,"")</f>
        <v/>
      </c>
      <c r="J19" s="22" t="str">
        <f>IF(G19="C",料金一覧!$E$7,"")</f>
        <v/>
      </c>
      <c r="K19" s="31"/>
      <c r="L19" s="32"/>
      <c r="M19" s="33" t="str">
        <f>IF(K19="D",料金一覧!$G$8,"")</f>
        <v/>
      </c>
      <c r="N19" s="22" t="str">
        <f>IF(K19="D",料金一覧!$H$8,"")</f>
        <v/>
      </c>
      <c r="O19" s="31"/>
      <c r="P19" s="32"/>
      <c r="Q19" s="33" t="str">
        <f>IF(OR(O19="C",O19="D"),料金一覧!$J$7,"")</f>
        <v/>
      </c>
      <c r="R19" s="22" t="str">
        <f>IF(O19="C",料金一覧!$K$7,IF(O19="D",料金一覧!$K$8,""))</f>
        <v/>
      </c>
      <c r="S19" s="34">
        <f t="shared" si="0"/>
        <v>0</v>
      </c>
      <c r="T19" s="35"/>
      <c r="U19" s="36">
        <f t="shared" si="1"/>
        <v>0</v>
      </c>
      <c r="V19" s="40"/>
    </row>
    <row r="20" spans="1:22" ht="30" customHeight="1" thickBot="1" x14ac:dyDescent="0.25">
      <c r="A20" s="139">
        <f t="shared" si="2"/>
        <v>15</v>
      </c>
      <c r="B20" s="142"/>
      <c r="C20" s="41"/>
      <c r="D20" s="42"/>
      <c r="E20" s="43"/>
      <c r="F20" s="44" t="str">
        <f>IF(E20="○",料金一覧!$B$5,"")</f>
        <v/>
      </c>
      <c r="G20" s="45"/>
      <c r="H20" s="46"/>
      <c r="I20" s="47" t="str">
        <f>IF(G20="C",料金一覧!$D$7,"")</f>
        <v/>
      </c>
      <c r="J20" s="48" t="str">
        <f>IF(G20="C",料金一覧!$E$7,"")</f>
        <v/>
      </c>
      <c r="K20" s="45"/>
      <c r="L20" s="46"/>
      <c r="M20" s="47" t="str">
        <f>IF(K20="D",料金一覧!$G$8,"")</f>
        <v/>
      </c>
      <c r="N20" s="48" t="str">
        <f>IF(K20="D",料金一覧!$H$8,"")</f>
        <v/>
      </c>
      <c r="O20" s="45"/>
      <c r="P20" s="46"/>
      <c r="Q20" s="47" t="str">
        <f>IF(OR(O20="C",O20="D"),料金一覧!$J$7,"")</f>
        <v/>
      </c>
      <c r="R20" s="48" t="str">
        <f>IF(O20="C",料金一覧!$K$7,IF(O20="D",料金一覧!$K$8,""))</f>
        <v/>
      </c>
      <c r="S20" s="49">
        <f t="shared" si="0"/>
        <v>0</v>
      </c>
      <c r="T20" s="50"/>
      <c r="U20" s="51">
        <f t="shared" si="1"/>
        <v>0</v>
      </c>
      <c r="V20" s="52"/>
    </row>
    <row r="21" spans="1:22" ht="30" customHeight="1" thickBot="1" x14ac:dyDescent="0.25">
      <c r="B21" s="152" t="s">
        <v>22</v>
      </c>
      <c r="C21" s="153"/>
      <c r="D21" s="53"/>
      <c r="E21" s="54">
        <f>COUNTIF(E6:E20,"○")</f>
        <v>0</v>
      </c>
      <c r="F21" s="55">
        <f>SUM(F6:F20)</f>
        <v>0</v>
      </c>
      <c r="G21" s="154"/>
      <c r="H21" s="155"/>
      <c r="I21" s="56">
        <f>SUM(I6:I20)</f>
        <v>0</v>
      </c>
      <c r="J21" s="57">
        <f>SUM(J6:J20)</f>
        <v>0</v>
      </c>
      <c r="K21" s="154"/>
      <c r="L21" s="155"/>
      <c r="M21" s="56">
        <f>SUM(M6:M20)</f>
        <v>0</v>
      </c>
      <c r="N21" s="58">
        <f>SUM(N6:N20)</f>
        <v>0</v>
      </c>
      <c r="O21" s="154"/>
      <c r="P21" s="155"/>
      <c r="Q21" s="56">
        <f>SUM(Q6:Q20)</f>
        <v>0</v>
      </c>
      <c r="R21" s="58">
        <f>SUM(R6:R20)</f>
        <v>0</v>
      </c>
      <c r="S21" s="59">
        <f>SUM(S6:S20)</f>
        <v>0</v>
      </c>
      <c r="T21" s="60"/>
      <c r="U21" s="61">
        <f>SUM(U6:U20)</f>
        <v>0</v>
      </c>
      <c r="V21" s="62"/>
    </row>
    <row r="22" spans="1:22" ht="30" customHeight="1" thickTop="1" x14ac:dyDescent="0.2">
      <c r="B22" s="63" t="s">
        <v>23</v>
      </c>
      <c r="C22" s="64"/>
      <c r="D22" s="65"/>
      <c r="E22" s="66">
        <f>COUNTIF(E6:E20,"○")</f>
        <v>0</v>
      </c>
      <c r="F22" s="67">
        <f>SUM(F6:F20)</f>
        <v>0</v>
      </c>
      <c r="G22" s="68" t="s">
        <v>32</v>
      </c>
      <c r="H22" s="69">
        <f>COUNTIF(G6:G20,"C")</f>
        <v>0</v>
      </c>
      <c r="I22" s="70">
        <f>H22*料金一覧!$D$7</f>
        <v>0</v>
      </c>
      <c r="J22" s="71">
        <f>H22*料金一覧!$E$7</f>
        <v>0</v>
      </c>
      <c r="K22" s="68" t="s">
        <v>33</v>
      </c>
      <c r="L22" s="69">
        <f>COUNTIF(K6:K20,"D")</f>
        <v>0</v>
      </c>
      <c r="M22" s="70">
        <f>L22*料金一覧!$G$8</f>
        <v>0</v>
      </c>
      <c r="N22" s="71">
        <f>L22*料金一覧!$H$8</f>
        <v>0</v>
      </c>
      <c r="O22" s="68" t="s">
        <v>32</v>
      </c>
      <c r="P22" s="69">
        <f>COUNTIF(O6:O20,"C")</f>
        <v>0</v>
      </c>
      <c r="Q22" s="70">
        <f>P22*料金一覧!$J$7</f>
        <v>0</v>
      </c>
      <c r="R22" s="71">
        <f>P22*料金一覧!$K$7</f>
        <v>0</v>
      </c>
      <c r="S22" s="72"/>
      <c r="T22" s="73"/>
      <c r="U22" s="27">
        <f>J22+N22+R22</f>
        <v>0</v>
      </c>
      <c r="V22" s="74"/>
    </row>
    <row r="23" spans="1:22" ht="30" customHeight="1" x14ac:dyDescent="0.2">
      <c r="B23" s="75"/>
      <c r="C23" s="76"/>
      <c r="D23" s="77"/>
      <c r="E23" s="78"/>
      <c r="F23" s="79"/>
      <c r="G23" s="80"/>
      <c r="H23" s="81"/>
      <c r="I23" s="82"/>
      <c r="J23" s="83"/>
      <c r="K23" s="80"/>
      <c r="L23" s="81"/>
      <c r="M23" s="82"/>
      <c r="N23" s="83"/>
      <c r="O23" s="80" t="s">
        <v>33</v>
      </c>
      <c r="P23" s="81">
        <f>COUNTIF(O6:O20,"D")</f>
        <v>0</v>
      </c>
      <c r="Q23" s="82">
        <f>P23*料金一覧!$J$7</f>
        <v>0</v>
      </c>
      <c r="R23" s="83">
        <f>P23*料金一覧!$K$8</f>
        <v>0</v>
      </c>
      <c r="S23" s="84"/>
      <c r="T23" s="85"/>
      <c r="U23" s="27">
        <f>J23+N23+R23</f>
        <v>0</v>
      </c>
      <c r="V23" s="86"/>
    </row>
    <row r="24" spans="1:22" ht="30" customHeight="1" x14ac:dyDescent="0.2">
      <c r="B24" s="75"/>
      <c r="C24" s="76"/>
      <c r="D24" s="77"/>
      <c r="E24" s="87"/>
      <c r="F24" s="83"/>
      <c r="G24" s="80"/>
      <c r="H24" s="81"/>
      <c r="I24" s="82"/>
      <c r="J24" s="83"/>
      <c r="K24" s="80"/>
      <c r="L24" s="81"/>
      <c r="M24" s="82"/>
      <c r="N24" s="83"/>
      <c r="O24" s="80"/>
      <c r="P24" s="81"/>
      <c r="Q24" s="82"/>
      <c r="R24" s="83"/>
      <c r="S24" s="84"/>
      <c r="T24" s="85"/>
      <c r="U24" s="27"/>
      <c r="V24" s="86"/>
    </row>
    <row r="25" spans="1:22" ht="30" customHeight="1" thickBot="1" x14ac:dyDescent="0.25">
      <c r="B25" s="75"/>
      <c r="C25" s="76"/>
      <c r="D25" s="77"/>
      <c r="E25" s="78"/>
      <c r="F25" s="83"/>
      <c r="G25" s="80"/>
      <c r="H25" s="81"/>
      <c r="I25" s="82"/>
      <c r="J25" s="83"/>
      <c r="K25" s="80"/>
      <c r="L25" s="81"/>
      <c r="M25" s="82"/>
      <c r="N25" s="83"/>
      <c r="O25" s="80"/>
      <c r="P25" s="81"/>
      <c r="Q25" s="82"/>
      <c r="R25" s="83"/>
      <c r="S25" s="84"/>
      <c r="T25" s="85"/>
      <c r="U25" s="27"/>
      <c r="V25" s="86"/>
    </row>
    <row r="26" spans="1:22" ht="30" customHeight="1" thickTop="1" thickBot="1" x14ac:dyDescent="0.25">
      <c r="B26" s="143" t="s">
        <v>25</v>
      </c>
      <c r="C26" s="144"/>
      <c r="D26" s="88"/>
      <c r="E26" s="89">
        <f>SUM(E22:E25)</f>
        <v>0</v>
      </c>
      <c r="F26" s="90">
        <f>SUM(F22:F25)</f>
        <v>0</v>
      </c>
      <c r="G26" s="91"/>
      <c r="H26" s="92">
        <f>SUM(H22:H25)</f>
        <v>0</v>
      </c>
      <c r="I26" s="93">
        <f>SUM(I22:I25)</f>
        <v>0</v>
      </c>
      <c r="J26" s="90">
        <f>SUM(J22:J25)</f>
        <v>0</v>
      </c>
      <c r="K26" s="91"/>
      <c r="L26" s="92">
        <f>SUM(L22:L25)</f>
        <v>0</v>
      </c>
      <c r="M26" s="93">
        <f>SUM(M22:M25)</f>
        <v>0</v>
      </c>
      <c r="N26" s="90">
        <f>SUM(N22:N25)</f>
        <v>0</v>
      </c>
      <c r="O26" s="91"/>
      <c r="P26" s="92">
        <f>SUM(P22:P25)</f>
        <v>0</v>
      </c>
      <c r="Q26" s="93">
        <f>SUM(Q22:Q25)</f>
        <v>0</v>
      </c>
      <c r="R26" s="90">
        <f>SUM(R22:R25)</f>
        <v>0</v>
      </c>
      <c r="S26" s="94">
        <f>F26+I26+J26+M26+N26+Q26+R26</f>
        <v>0</v>
      </c>
      <c r="T26" s="95"/>
      <c r="U26" s="96"/>
      <c r="V26" s="97"/>
    </row>
    <row r="27" spans="1:22" ht="30" customHeight="1" thickTop="1" x14ac:dyDescent="0.2">
      <c r="B27" s="75" t="s">
        <v>26</v>
      </c>
      <c r="C27" s="76"/>
      <c r="D27" s="77"/>
      <c r="E27" s="78"/>
      <c r="F27" s="83"/>
      <c r="G27" s="80" t="s">
        <v>27</v>
      </c>
      <c r="H27" s="81">
        <f>COUNTIFS(G$6:G$20,G27,H$6:H$20,"合")</f>
        <v>0</v>
      </c>
      <c r="I27" s="82"/>
      <c r="J27" s="83">
        <f>H27*料金一覧!$E$7</f>
        <v>0</v>
      </c>
      <c r="K27" s="80" t="s">
        <v>33</v>
      </c>
      <c r="L27" s="81">
        <f>COUNTIFS(K$6:K$20,K27,L$6:L$20,"合")</f>
        <v>0</v>
      </c>
      <c r="M27" s="82"/>
      <c r="N27" s="83">
        <f>L27*料金一覧!$H$8</f>
        <v>0</v>
      </c>
      <c r="O27" s="80" t="s">
        <v>28</v>
      </c>
      <c r="P27" s="81">
        <f>COUNTIFS(O$6:O$20,O27,P$6:P$20,"合")</f>
        <v>0</v>
      </c>
      <c r="Q27" s="82"/>
      <c r="R27" s="71">
        <f>P27*料金一覧!$K$7</f>
        <v>0</v>
      </c>
      <c r="S27" s="84"/>
      <c r="T27" s="85"/>
      <c r="U27" s="27">
        <f>J27+N27+R27</f>
        <v>0</v>
      </c>
      <c r="V27" s="86"/>
    </row>
    <row r="28" spans="1:22" ht="30" customHeight="1" x14ac:dyDescent="0.2">
      <c r="B28" s="75"/>
      <c r="C28" s="76"/>
      <c r="D28" s="77"/>
      <c r="E28" s="78"/>
      <c r="F28" s="83"/>
      <c r="G28" s="80"/>
      <c r="H28" s="81"/>
      <c r="I28" s="82"/>
      <c r="J28" s="83"/>
      <c r="K28" s="80"/>
      <c r="L28" s="81"/>
      <c r="M28" s="82"/>
      <c r="N28" s="83"/>
      <c r="O28" s="80" t="s">
        <v>24</v>
      </c>
      <c r="P28" s="81">
        <f>COUNTIFS(O$6:O$20,O28,P$6:P$20,"合")</f>
        <v>0</v>
      </c>
      <c r="Q28" s="98"/>
      <c r="R28" s="83">
        <f>P28*料金一覧!$K$8</f>
        <v>0</v>
      </c>
      <c r="S28" s="84"/>
      <c r="T28" s="85"/>
      <c r="U28" s="27">
        <f>J28+N28+R28</f>
        <v>0</v>
      </c>
      <c r="V28" s="86"/>
    </row>
    <row r="29" spans="1:22" ht="30" customHeight="1" x14ac:dyDescent="0.2">
      <c r="B29" s="75"/>
      <c r="C29" s="76"/>
      <c r="D29" s="77"/>
      <c r="E29" s="78"/>
      <c r="F29" s="83"/>
      <c r="G29" s="80"/>
      <c r="H29" s="81"/>
      <c r="I29" s="82"/>
      <c r="J29" s="83"/>
      <c r="K29" s="80"/>
      <c r="L29" s="81"/>
      <c r="M29" s="82"/>
      <c r="N29" s="83"/>
      <c r="O29" s="80"/>
      <c r="P29" s="81"/>
      <c r="Q29" s="82"/>
      <c r="R29" s="83"/>
      <c r="S29" s="84"/>
      <c r="T29" s="85"/>
      <c r="U29" s="27"/>
      <c r="V29" s="86"/>
    </row>
    <row r="30" spans="1:22" ht="30" customHeight="1" thickBot="1" x14ac:dyDescent="0.25">
      <c r="B30" s="75"/>
      <c r="C30" s="76"/>
      <c r="D30" s="77"/>
      <c r="E30" s="78"/>
      <c r="F30" s="83"/>
      <c r="G30" s="80"/>
      <c r="H30" s="81"/>
      <c r="I30" s="82"/>
      <c r="J30" s="83"/>
      <c r="K30" s="80"/>
      <c r="L30" s="81"/>
      <c r="M30" s="82"/>
      <c r="N30" s="83"/>
      <c r="O30" s="80"/>
      <c r="P30" s="81"/>
      <c r="Q30" s="82"/>
      <c r="R30" s="83"/>
      <c r="S30" s="84"/>
      <c r="T30" s="85"/>
      <c r="U30" s="27"/>
      <c r="V30" s="86"/>
    </row>
    <row r="31" spans="1:22" ht="30" customHeight="1" thickTop="1" thickBot="1" x14ac:dyDescent="0.25">
      <c r="B31" s="143" t="s">
        <v>29</v>
      </c>
      <c r="C31" s="145"/>
      <c r="D31" s="88"/>
      <c r="E31" s="89"/>
      <c r="F31" s="99"/>
      <c r="G31" s="100"/>
      <c r="H31" s="92">
        <f>SUM(H27:H30)</f>
        <v>0</v>
      </c>
      <c r="I31" s="101"/>
      <c r="J31" s="90">
        <f>SUM(J27:J30)</f>
        <v>0</v>
      </c>
      <c r="K31" s="91"/>
      <c r="L31" s="92">
        <f>SUM(L27:L30)</f>
        <v>0</v>
      </c>
      <c r="M31" s="101"/>
      <c r="N31" s="90">
        <f>SUM(N27:N30)</f>
        <v>0</v>
      </c>
      <c r="O31" s="91"/>
      <c r="P31" s="92">
        <f>SUM(P27:P30)</f>
        <v>0</v>
      </c>
      <c r="Q31" s="101"/>
      <c r="R31" s="90">
        <f>SUM(R27:R30)</f>
        <v>0</v>
      </c>
      <c r="S31" s="102">
        <f>F31+I31+J31+M31+N31+Q31+R31</f>
        <v>0</v>
      </c>
      <c r="T31" s="95"/>
      <c r="U31" s="103">
        <f>J31+N31+R31</f>
        <v>0</v>
      </c>
      <c r="V31" s="97"/>
    </row>
    <row r="32" spans="1:22" ht="30" customHeight="1" thickTop="1" x14ac:dyDescent="0.2">
      <c r="B32" s="75" t="s">
        <v>30</v>
      </c>
      <c r="C32" s="76"/>
      <c r="D32" s="77"/>
      <c r="E32" s="78"/>
      <c r="F32" s="83"/>
      <c r="G32" s="80" t="s">
        <v>27</v>
      </c>
      <c r="H32" s="81">
        <f>COUNTIFS(G$6:G$20,G32,H$6:H$20,"否")</f>
        <v>0</v>
      </c>
      <c r="I32" s="82"/>
      <c r="J32" s="83">
        <f>H32*料金一覧!$E$7</f>
        <v>0</v>
      </c>
      <c r="K32" s="80" t="s">
        <v>33</v>
      </c>
      <c r="L32" s="81">
        <f>COUNTIFS(K$6:K$20,K32,L$6:L$20,"否")</f>
        <v>0</v>
      </c>
      <c r="M32" s="82"/>
      <c r="N32" s="83">
        <f>L32*料金一覧!$H$8</f>
        <v>0</v>
      </c>
      <c r="O32" s="80" t="s">
        <v>28</v>
      </c>
      <c r="P32" s="81">
        <f t="shared" ref="P32:P33" si="3">COUNTIFS(O$6:O$20,O32,P$6:P$20,"否")</f>
        <v>0</v>
      </c>
      <c r="Q32" s="82"/>
      <c r="R32" s="71">
        <f>P32*料金一覧!$K$7</f>
        <v>0</v>
      </c>
      <c r="S32" s="84"/>
      <c r="T32" s="85"/>
      <c r="U32" s="27">
        <f>J32+N32+R32</f>
        <v>0</v>
      </c>
      <c r="V32" s="86"/>
    </row>
    <row r="33" spans="2:22" ht="30" customHeight="1" x14ac:dyDescent="0.2">
      <c r="B33" s="75"/>
      <c r="C33" s="76"/>
      <c r="D33" s="77"/>
      <c r="E33" s="78"/>
      <c r="F33" s="83"/>
      <c r="G33" s="80"/>
      <c r="H33" s="81"/>
      <c r="I33" s="82"/>
      <c r="J33" s="83"/>
      <c r="K33" s="80"/>
      <c r="L33" s="81"/>
      <c r="M33" s="82"/>
      <c r="N33" s="83"/>
      <c r="O33" s="80" t="s">
        <v>24</v>
      </c>
      <c r="P33" s="81">
        <f t="shared" si="3"/>
        <v>0</v>
      </c>
      <c r="Q33" s="82"/>
      <c r="R33" s="83">
        <f>P33*料金一覧!$K$8</f>
        <v>0</v>
      </c>
      <c r="S33" s="84"/>
      <c r="T33" s="85"/>
      <c r="U33" s="27">
        <f>J33+N33+R33</f>
        <v>0</v>
      </c>
      <c r="V33" s="86"/>
    </row>
    <row r="34" spans="2:22" ht="30" customHeight="1" x14ac:dyDescent="0.2">
      <c r="B34" s="75"/>
      <c r="C34" s="76"/>
      <c r="D34" s="77"/>
      <c r="E34" s="78"/>
      <c r="F34" s="83"/>
      <c r="G34" s="80"/>
      <c r="H34" s="81"/>
      <c r="I34" s="82"/>
      <c r="J34" s="83"/>
      <c r="K34" s="80"/>
      <c r="L34" s="81"/>
      <c r="M34" s="82"/>
      <c r="N34" s="83"/>
      <c r="O34" s="80"/>
      <c r="P34" s="81"/>
      <c r="Q34" s="82"/>
      <c r="R34" s="83"/>
      <c r="S34" s="84"/>
      <c r="T34" s="85"/>
      <c r="U34" s="27"/>
      <c r="V34" s="86"/>
    </row>
    <row r="35" spans="2:22" ht="30" customHeight="1" thickBot="1" x14ac:dyDescent="0.25">
      <c r="B35" s="75"/>
      <c r="C35" s="76"/>
      <c r="D35" s="77"/>
      <c r="E35" s="78"/>
      <c r="F35" s="83"/>
      <c r="G35" s="80"/>
      <c r="H35" s="81"/>
      <c r="I35" s="82"/>
      <c r="J35" s="83"/>
      <c r="K35" s="80"/>
      <c r="L35" s="81"/>
      <c r="M35" s="82"/>
      <c r="N35" s="83"/>
      <c r="O35" s="80"/>
      <c r="P35" s="81"/>
      <c r="Q35" s="82"/>
      <c r="R35" s="83"/>
      <c r="S35" s="84"/>
      <c r="T35" s="85"/>
      <c r="U35" s="27"/>
      <c r="V35" s="86"/>
    </row>
    <row r="36" spans="2:22" ht="30" customHeight="1" thickTop="1" thickBot="1" x14ac:dyDescent="0.25">
      <c r="B36" s="146" t="s">
        <v>31</v>
      </c>
      <c r="C36" s="147"/>
      <c r="D36" s="104"/>
      <c r="E36" s="105"/>
      <c r="F36" s="106"/>
      <c r="G36" s="107"/>
      <c r="H36" s="108">
        <f>H26-H31</f>
        <v>0</v>
      </c>
      <c r="I36" s="109"/>
      <c r="J36" s="110">
        <f>J26-J31</f>
        <v>0</v>
      </c>
      <c r="K36" s="111"/>
      <c r="L36" s="108">
        <f>L26-L31</f>
        <v>0</v>
      </c>
      <c r="M36" s="109"/>
      <c r="N36" s="110">
        <f>N26-N31</f>
        <v>0</v>
      </c>
      <c r="O36" s="111"/>
      <c r="P36" s="108">
        <f>P26-P31</f>
        <v>0</v>
      </c>
      <c r="Q36" s="109"/>
      <c r="R36" s="110">
        <f>R26-R31</f>
        <v>0</v>
      </c>
      <c r="S36" s="112">
        <f>I36+J36+M36+N36+Q36+R36</f>
        <v>0</v>
      </c>
      <c r="T36" s="113"/>
      <c r="U36" s="114">
        <f>J36+N36+R36</f>
        <v>0</v>
      </c>
      <c r="V36" s="115"/>
    </row>
  </sheetData>
  <mergeCells count="19">
    <mergeCell ref="A1:V1"/>
    <mergeCell ref="A3:A5"/>
    <mergeCell ref="B3:B5"/>
    <mergeCell ref="C3:C5"/>
    <mergeCell ref="D3:D5"/>
    <mergeCell ref="E3:F4"/>
    <mergeCell ref="G3:J3"/>
    <mergeCell ref="K3:N3"/>
    <mergeCell ref="O3:R3"/>
    <mergeCell ref="S3:T3"/>
    <mergeCell ref="B26:C26"/>
    <mergeCell ref="B31:C31"/>
    <mergeCell ref="B36:C36"/>
    <mergeCell ref="U3:U4"/>
    <mergeCell ref="E5:F5"/>
    <mergeCell ref="B21:C21"/>
    <mergeCell ref="G21:H21"/>
    <mergeCell ref="K21:L21"/>
    <mergeCell ref="O21:P21"/>
  </mergeCells>
  <phoneticPr fontId="3"/>
  <printOptions horizontalCentered="1"/>
  <pageMargins left="0.19685039370078741" right="0.19685039370078741" top="0.39370078740157483" bottom="0.39370078740157483" header="0.19685039370078741" footer="0.19685039370078741"/>
  <pageSetup paperSize="8" scale="7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"/>
  <sheetViews>
    <sheetView workbookViewId="0"/>
  </sheetViews>
  <sheetFormatPr defaultColWidth="9" defaultRowHeight="14" x14ac:dyDescent="0.2"/>
  <cols>
    <col min="1" max="1" width="2.6328125" style="116" customWidth="1"/>
    <col min="2" max="2" width="8.6328125" style="116" customWidth="1"/>
    <col min="3" max="3" width="4.6328125" style="116" customWidth="1"/>
    <col min="4" max="5" width="8.6328125" style="116" customWidth="1"/>
    <col min="6" max="6" width="4.6328125" style="116" customWidth="1"/>
    <col min="7" max="8" width="8.6328125" style="116" customWidth="1"/>
    <col min="9" max="9" width="4.6328125" style="116" customWidth="1"/>
    <col min="10" max="11" width="8.6328125" style="116" customWidth="1"/>
    <col min="12" max="16384" width="9" style="116"/>
  </cols>
  <sheetData>
    <row r="1" spans="1:11" ht="23.5" x14ac:dyDescent="0.2">
      <c r="A1" s="1" t="s">
        <v>34</v>
      </c>
    </row>
    <row r="2" spans="1:11" ht="14.5" thickBot="1" x14ac:dyDescent="0.25"/>
    <row r="3" spans="1:11" x14ac:dyDescent="0.2">
      <c r="B3" s="117" t="s">
        <v>35</v>
      </c>
      <c r="C3" s="178" t="s">
        <v>5</v>
      </c>
      <c r="D3" s="179"/>
      <c r="E3" s="181"/>
      <c r="F3" s="178" t="s">
        <v>6</v>
      </c>
      <c r="G3" s="179"/>
      <c r="H3" s="181"/>
      <c r="I3" s="178" t="s">
        <v>7</v>
      </c>
      <c r="J3" s="179"/>
      <c r="K3" s="180"/>
    </row>
    <row r="4" spans="1:11" ht="14.5" thickBot="1" x14ac:dyDescent="0.25">
      <c r="B4" s="118" t="s">
        <v>36</v>
      </c>
      <c r="C4" s="119" t="s">
        <v>11</v>
      </c>
      <c r="D4" s="120" t="s">
        <v>13</v>
      </c>
      <c r="E4" s="121" t="s">
        <v>41</v>
      </c>
      <c r="F4" s="119" t="s">
        <v>11</v>
      </c>
      <c r="G4" s="120" t="s">
        <v>13</v>
      </c>
      <c r="H4" s="121" t="s">
        <v>41</v>
      </c>
      <c r="I4" s="119" t="s">
        <v>11</v>
      </c>
      <c r="J4" s="120" t="s">
        <v>13</v>
      </c>
      <c r="K4" s="122" t="s">
        <v>41</v>
      </c>
    </row>
    <row r="5" spans="1:11" ht="14.5" thickTop="1" x14ac:dyDescent="0.2">
      <c r="B5" s="182">
        <v>2000</v>
      </c>
      <c r="C5" s="123" t="s">
        <v>37</v>
      </c>
      <c r="D5" s="124" t="s">
        <v>42</v>
      </c>
      <c r="E5" s="125" t="s">
        <v>42</v>
      </c>
      <c r="F5" s="123" t="s">
        <v>37</v>
      </c>
      <c r="G5" s="124" t="s">
        <v>42</v>
      </c>
      <c r="H5" s="125" t="s">
        <v>42</v>
      </c>
      <c r="I5" s="123" t="s">
        <v>37</v>
      </c>
      <c r="J5" s="124" t="s">
        <v>42</v>
      </c>
      <c r="K5" s="126" t="s">
        <v>42</v>
      </c>
    </row>
    <row r="6" spans="1:11" x14ac:dyDescent="0.2">
      <c r="B6" s="183"/>
      <c r="C6" s="127" t="s">
        <v>38</v>
      </c>
      <c r="D6" s="128" t="s">
        <v>43</v>
      </c>
      <c r="E6" s="129" t="s">
        <v>43</v>
      </c>
      <c r="F6" s="127" t="s">
        <v>38</v>
      </c>
      <c r="G6" s="128" t="s">
        <v>42</v>
      </c>
      <c r="H6" s="129" t="s">
        <v>42</v>
      </c>
      <c r="I6" s="127" t="s">
        <v>38</v>
      </c>
      <c r="J6" s="128" t="s">
        <v>42</v>
      </c>
      <c r="K6" s="130" t="s">
        <v>42</v>
      </c>
    </row>
    <row r="7" spans="1:11" x14ac:dyDescent="0.2">
      <c r="B7" s="183"/>
      <c r="C7" s="127" t="s">
        <v>39</v>
      </c>
      <c r="D7" s="128">
        <v>5500</v>
      </c>
      <c r="E7" s="129">
        <v>6000</v>
      </c>
      <c r="F7" s="127" t="s">
        <v>39</v>
      </c>
      <c r="G7" s="128" t="s">
        <v>42</v>
      </c>
      <c r="H7" s="129" t="s">
        <v>42</v>
      </c>
      <c r="I7" s="127" t="s">
        <v>39</v>
      </c>
      <c r="J7" s="185">
        <v>5500</v>
      </c>
      <c r="K7" s="130">
        <v>6000</v>
      </c>
    </row>
    <row r="8" spans="1:11" ht="14.5" thickBot="1" x14ac:dyDescent="0.25">
      <c r="B8" s="184"/>
      <c r="C8" s="131" t="s">
        <v>42</v>
      </c>
      <c r="D8" s="132" t="s">
        <v>42</v>
      </c>
      <c r="E8" s="133" t="s">
        <v>43</v>
      </c>
      <c r="F8" s="131" t="s">
        <v>40</v>
      </c>
      <c r="G8" s="132">
        <v>5500</v>
      </c>
      <c r="H8" s="133">
        <v>11000</v>
      </c>
      <c r="I8" s="131" t="s">
        <v>40</v>
      </c>
      <c r="J8" s="186"/>
      <c r="K8" s="134">
        <v>6000</v>
      </c>
    </row>
  </sheetData>
  <mergeCells count="5">
    <mergeCell ref="I3:K3"/>
    <mergeCell ref="F3:H3"/>
    <mergeCell ref="C3:E3"/>
    <mergeCell ref="B5:B8"/>
    <mergeCell ref="J7:J8"/>
  </mergeCells>
  <phoneticPr fontId="3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受付用紙（講習＆受験）</vt:lpstr>
      <vt:lpstr>料金一覧</vt:lpstr>
      <vt:lpstr>'受付用紙（講習＆受験）'!Print_Titles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若梅陽子</cp:lastModifiedBy>
  <cp:lastPrinted>2023-01-29T05:34:48Z</cp:lastPrinted>
  <dcterms:created xsi:type="dcterms:W3CDTF">2018-02-16T14:41:34Z</dcterms:created>
  <dcterms:modified xsi:type="dcterms:W3CDTF">2024-01-22T14:19:37Z</dcterms:modified>
</cp:coreProperties>
</file>